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B617\02_Stockton\CERP Development\Worksheets presented on 10-7-20\"/>
    </mc:Choice>
  </mc:AlternateContent>
  <bookViews>
    <workbookView xWindow="0" yWindow="0" windowWidth="16200" windowHeight="24410"/>
  </bookViews>
  <sheets>
    <sheet name="Incentive Strategy Informati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22" i="1"/>
  <c r="N22" i="1"/>
  <c r="L22" i="1"/>
  <c r="J22" i="1"/>
  <c r="H22" i="1"/>
  <c r="F22" i="1"/>
  <c r="O22" i="1" s="1"/>
  <c r="U21" i="1"/>
  <c r="N21" i="1"/>
  <c r="L21" i="1"/>
  <c r="J21" i="1"/>
  <c r="H21" i="1"/>
  <c r="F21" i="1"/>
  <c r="O21" i="1" s="1"/>
  <c r="N20" i="1"/>
  <c r="O20" i="1" s="1"/>
  <c r="L20" i="1"/>
  <c r="J20" i="1"/>
  <c r="H20" i="1"/>
  <c r="F20" i="1"/>
  <c r="U19" i="1"/>
  <c r="N19" i="1"/>
  <c r="L19" i="1"/>
  <c r="O19" i="1" s="1"/>
  <c r="J19" i="1"/>
  <c r="H19" i="1"/>
  <c r="F19" i="1"/>
  <c r="N18" i="1"/>
  <c r="L18" i="1"/>
  <c r="J18" i="1"/>
  <c r="H18" i="1"/>
  <c r="O18" i="1" s="1"/>
  <c r="F18" i="1"/>
  <c r="U17" i="1"/>
  <c r="N17" i="1"/>
  <c r="L17" i="1"/>
  <c r="J17" i="1"/>
  <c r="H17" i="1"/>
  <c r="F17" i="1"/>
  <c r="O17" i="1" s="1"/>
  <c r="U16" i="1"/>
  <c r="N16" i="1"/>
  <c r="L16" i="1"/>
  <c r="J16" i="1"/>
  <c r="H16" i="1"/>
  <c r="F16" i="1"/>
  <c r="O16" i="1" s="1"/>
  <c r="U15" i="1"/>
  <c r="N15" i="1"/>
  <c r="L15" i="1"/>
  <c r="J15" i="1"/>
  <c r="H15" i="1"/>
  <c r="F15" i="1"/>
  <c r="O15" i="1" s="1"/>
  <c r="U14" i="1"/>
  <c r="O14" i="1"/>
  <c r="N14" i="1"/>
  <c r="L14" i="1"/>
  <c r="J14" i="1"/>
  <c r="H14" i="1"/>
  <c r="F14" i="1"/>
  <c r="U13" i="1"/>
  <c r="N13" i="1"/>
  <c r="O13" i="1" s="1"/>
  <c r="L13" i="1"/>
  <c r="J13" i="1"/>
  <c r="H13" i="1"/>
  <c r="F13" i="1"/>
  <c r="U12" i="1"/>
  <c r="N12" i="1"/>
  <c r="L12" i="1"/>
  <c r="O12" i="1" s="1"/>
  <c r="J12" i="1"/>
  <c r="H12" i="1"/>
  <c r="F12" i="1"/>
  <c r="U11" i="1"/>
  <c r="N11" i="1"/>
  <c r="L11" i="1"/>
  <c r="J11" i="1"/>
  <c r="H11" i="1"/>
  <c r="F11" i="1"/>
  <c r="O11" i="1" s="1"/>
  <c r="U10" i="1"/>
  <c r="N10" i="1"/>
  <c r="L10" i="1"/>
  <c r="J10" i="1"/>
  <c r="H10" i="1"/>
  <c r="O10" i="1" s="1"/>
  <c r="F10" i="1"/>
  <c r="U9" i="1"/>
  <c r="N9" i="1"/>
  <c r="L9" i="1"/>
  <c r="J9" i="1"/>
  <c r="H9" i="1"/>
  <c r="F9" i="1"/>
  <c r="O9" i="1" s="1"/>
  <c r="U8" i="1"/>
  <c r="N8" i="1"/>
  <c r="L8" i="1"/>
  <c r="J8" i="1"/>
  <c r="H8" i="1"/>
  <c r="F8" i="1"/>
  <c r="O8" i="1" s="1"/>
  <c r="U7" i="1"/>
  <c r="N7" i="1"/>
  <c r="L7" i="1"/>
  <c r="J7" i="1"/>
  <c r="H7" i="1"/>
  <c r="F7" i="1"/>
  <c r="O7" i="1" s="1"/>
  <c r="U6" i="1"/>
  <c r="O6" i="1"/>
  <c r="N6" i="1"/>
  <c r="L6" i="1"/>
  <c r="J6" i="1"/>
  <c r="H6" i="1"/>
  <c r="F6" i="1"/>
  <c r="U5" i="1"/>
  <c r="N5" i="1"/>
  <c r="O5" i="1" s="1"/>
  <c r="L5" i="1"/>
  <c r="J5" i="1"/>
  <c r="H5" i="1"/>
  <c r="F5" i="1"/>
  <c r="U4" i="1"/>
  <c r="N4" i="1"/>
  <c r="L4" i="1"/>
  <c r="O4" i="1" s="1"/>
  <c r="J4" i="1"/>
  <c r="H4" i="1"/>
  <c r="F4" i="1"/>
  <c r="U3" i="1"/>
  <c r="N3" i="1"/>
  <c r="L3" i="1"/>
  <c r="J3" i="1"/>
  <c r="H3" i="1"/>
  <c r="F3" i="1"/>
  <c r="O3" i="1" s="1"/>
  <c r="U2" i="1"/>
  <c r="N2" i="1"/>
  <c r="L2" i="1"/>
  <c r="J2" i="1"/>
  <c r="H2" i="1"/>
  <c r="F2" i="1"/>
  <c r="O2" i="1" s="1"/>
</calcChain>
</file>

<file path=xl/sharedStrings.xml><?xml version="1.0" encoding="utf-8"?>
<sst xmlns="http://schemas.openxmlformats.org/spreadsheetml/2006/main" count="174" uniqueCount="87">
  <si>
    <t>Must have in CERP, Highest Priority</t>
  </si>
  <si>
    <t>High Priority</t>
  </si>
  <si>
    <t>Niether High or Low Priority</t>
  </si>
  <si>
    <t>Can Live Without, Lowest Priority</t>
  </si>
  <si>
    <t>Lowest Priority</t>
  </si>
  <si>
    <t>Question #</t>
  </si>
  <si>
    <t>HD.5 Incentive program for replacing older diesel locomotives with new clean engine technology.</t>
  </si>
  <si>
    <t>HD.6 Incentive program for replacing older diesel railcar movers and switcher locomotives with new clean-engine technology.</t>
  </si>
  <si>
    <t>LG.1 Incentive program for the replacement of residential lawn and garden equipment.</t>
  </si>
  <si>
    <t>LG.2 Incentive program for the replacement of commercial lawn and garden equipment.</t>
  </si>
  <si>
    <t>PO.2 Incentive program for tug boat replacement/repower.</t>
  </si>
  <si>
    <t>TP.5 Incentive program for educational training for electric vehicle mechanics.</t>
  </si>
  <si>
    <t xml:space="preserve">Would like to have a focus on the port of Stockton and crosstown freeway as well as vegetative barriers to improve the air quality over time. </t>
  </si>
  <si>
    <t>Combination of sound walls and vegetative barriers along freeways. Update truck management plan for Port of Stockton and City of Stockton. Fund data collection to better understand pollution and health outcomes.</t>
  </si>
  <si>
    <t>Bike Parking where folks can lock their bikes securely NOT LOCKERS in Stockton.  I did not see scoring for SS1.2.3.  Thank you for your efforts to improve Stockton's air quality.</t>
  </si>
  <si>
    <t>On our preliminary tour, residents and workers suggested speed bumps in the Boggs tract and maybe Conway Homes area.  I think this is an important issue to work with where trucks are in wide use.</t>
  </si>
  <si>
    <t xml:space="preserve">Add new green space </t>
  </si>
  <si>
    <t xml:space="preserve">I recently learned that the City of Stockton can adopt or may already have adopted anti-idling regulations which would allow code enforcement to issue fines which should be pursued due to the location of AD regulatory staff and response time to investigate.  Further I have been trying to get a picture of the sticker that some trucks evidently have that allows them to idle indefinitely. </t>
  </si>
  <si>
    <t xml:space="preserve">Prioritize programs that plant trees and such for our future air. Consider California fires destruction </t>
  </si>
  <si>
    <t>Weighted (x3)</t>
  </si>
  <si>
    <t>Weighted (x-2)</t>
  </si>
  <si>
    <t>Weighted (x1)</t>
  </si>
  <si>
    <t>Weghted (x-3)</t>
  </si>
  <si>
    <t>Weighted Score</t>
  </si>
  <si>
    <t>Weighted (x2)</t>
  </si>
  <si>
    <t>Survey #</t>
  </si>
  <si>
    <t>Emission Free Zones</t>
  </si>
  <si>
    <t>Mitigation</t>
  </si>
  <si>
    <t xml:space="preserve">Mitigation </t>
  </si>
  <si>
    <t>Reduction</t>
  </si>
  <si>
    <t>Incentive</t>
  </si>
  <si>
    <t>Enforcement</t>
  </si>
  <si>
    <t>$100,000 Near Zero Class 7-8
$200,000 Zero Emission Class 7-8</t>
  </si>
  <si>
    <t>$16,000 avg for New Purchase
$44,000 avg for Replacement</t>
  </si>
  <si>
    <t>$250,000-$300,000</t>
  </si>
  <si>
    <t>$10,000 to $30,000</t>
  </si>
  <si>
    <t>$25,000 to $50,000+</t>
  </si>
  <si>
    <t>Emission Reductions Dependent on Study</t>
  </si>
  <si>
    <t>Rank</t>
  </si>
  <si>
    <t>Proposed Total Budgeted Amount (TBD)</t>
  </si>
  <si>
    <t>Strategy Type</t>
  </si>
  <si>
    <t xml:space="preserve">SC.1 Incentive program to install advanced air filtration systems in 33 community schools. </t>
  </si>
  <si>
    <t>HD.1 Incentive program for heavy duty truck replacement with zero and and to a lesser extent near zero emission technology.</t>
  </si>
  <si>
    <t>LU.2 Work with City, County, and San Joaquin Council of Governments to assess current bike path infrastucture (including bike racks) and look for matching funding to make community more bike and walk friendly.</t>
  </si>
  <si>
    <t>HD.4 Incentive program for replacing older diesel school buses with zero or to a lesser extent near zero emission buses.</t>
  </si>
  <si>
    <t>TP.3 Incentive program for the replacement of passenger vehicles with battery electric or plug-in electric hybrid vehicles.</t>
  </si>
  <si>
    <t>PO.1 Incentive program for heavy duty vehicle with zero and near zero emission technology, including Transport Refrigeration Units (TRUs), Drayage Trucks, etc. with a focus on equipment in Port.</t>
  </si>
  <si>
    <t>TP.2 Incentive program to host a local Tune In Tune Up event to reduce emissions from older, high polluting cars through providing an incentive for individuals to get their cars repaired to pass smog check.</t>
  </si>
  <si>
    <t>TP.6 Incentive program to bring a partner (like Mio Car) to launch a car share program to help residents share clean electric cars in community.</t>
  </si>
  <si>
    <t>RB.1 Incentive program for the replacement of existing residential wood burning devices (fireplaces, stoves and inserts) and pellet stoves with natural gas or electric technologies.</t>
  </si>
  <si>
    <t>Address Algael Blooms Air Quality Impacts</t>
  </si>
  <si>
    <t>Incorporated into PO strategies (Port strategies) and TR.2</t>
  </si>
  <si>
    <t>Incorpated into LU.2</t>
  </si>
  <si>
    <t>Incorporated into TR.1</t>
  </si>
  <si>
    <t>ADDITIONAL STRATEGY SUGGESTIONS</t>
  </si>
  <si>
    <t>Potential Strategy</t>
  </si>
  <si>
    <t>Emission Goal</t>
  </si>
  <si>
    <t>Incorporated into PO strategies (Port strategies), HD.7 and TR.2</t>
  </si>
  <si>
    <t>TR.2 Incentive program for the installation of vegetative barriers around/near sources of concern (schools, along truck routes, near Port of Stockton, Charter Way, Boggs Tract and El Dorado).</t>
  </si>
  <si>
    <t>TR.1 Increased urban greening and forestry to improve air quality. The goal is to identify and support efforts to increase urban greening and forestry to improve air quality and overall quality of life for residents in the community while keeping in mind water and maintence issues. Focus areas include Charter Way, Boggs Tract and El Dorado.</t>
  </si>
  <si>
    <t>Incorporated into TR.1 and TR.2</t>
  </si>
  <si>
    <t>Incorporated into HD.3</t>
  </si>
  <si>
    <t>Response</t>
  </si>
  <si>
    <t>HD.2 Incentives for planning and implementation of clean fuel infrastructure.</t>
  </si>
  <si>
    <t>Proposed Number of Units/Projects (TBD)</t>
  </si>
  <si>
    <t>Health and safety buffers</t>
  </si>
  <si>
    <t>Committee Comments</t>
  </si>
  <si>
    <t>$5,000 to $25,000</t>
  </si>
  <si>
    <t>No Quantifiable Cost Effectiveness Range</t>
  </si>
  <si>
    <t>TP.1 Incentive program to bring a partner to launch an electric bike share program to help residents share clean cars in community.</t>
  </si>
  <si>
    <t>Estimated Incentive Cost Per Unit/Project/School/Event</t>
  </si>
  <si>
    <t>Needs additional research</t>
  </si>
  <si>
    <t>?</t>
  </si>
  <si>
    <t>$8,000 to $25,000</t>
  </si>
  <si>
    <t>$50 to $250</t>
  </si>
  <si>
    <t xml:space="preserve">$40,000 to $60,000 </t>
  </si>
  <si>
    <t>TOTAL</t>
  </si>
  <si>
    <t>$150,000 to 850,000</t>
  </si>
  <si>
    <t>$75,000 to $200,000+</t>
  </si>
  <si>
    <t>Cost Effectiveness Range  (Incentive Funding per Tons of Emisisons Reduced)
$/ton … Lower number is better</t>
  </si>
  <si>
    <t>Incorporated into HD.7</t>
  </si>
  <si>
    <t>HD.7 Work with City and County to assess current truck routes (potential impact of speed bumps). CSC suggested Boggs Tract as an area of concern.</t>
  </si>
  <si>
    <t>Added</t>
  </si>
  <si>
    <t>Need to Rank</t>
  </si>
  <si>
    <t>Marine Exhaust Intake Bonnet Emission Control</t>
  </si>
  <si>
    <t xml:space="preserve">TP.4 Incentive program for the installation of charging stations for electric vehicles in public spaces and investigate expanding the program to incentives for residents. </t>
  </si>
  <si>
    <t>Type in Priotiy Level      Very High, High, Neutral, Low, Very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</si>
</sst>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4" x14ac:knownFonts="1">
    <font>
      <sz val="12"/>
      <color theme="1"/>
      <name val="Arial"/>
      <family val="2"/>
    </font>
    <font>
      <b/>
      <sz val="12"/>
      <color theme="1"/>
      <name val="Arial"/>
      <family val="2"/>
    </font>
    <font>
      <sz val="12"/>
      <name val="Arial"/>
      <family val="2"/>
    </font>
    <font>
      <b/>
      <sz val="16"/>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1"/>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0" fillId="3" borderId="0" xfId="0" applyFill="1"/>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6" fontId="2"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164" fontId="0" fillId="3" borderId="1" xfId="0" applyNumberFormat="1" applyFont="1" applyFill="1" applyBorder="1" applyAlignment="1">
      <alignment horizontal="center" vertical="center"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6" fontId="2" fillId="3" borderId="1" xfId="0" applyNumberFormat="1" applyFont="1" applyFill="1" applyBorder="1" applyAlignment="1">
      <alignment horizontal="center" vertical="center" wrapText="1"/>
    </xf>
    <xf numFmtId="0" fontId="1" fillId="3" borderId="5" xfId="0" applyFont="1" applyFill="1" applyBorder="1" applyAlignment="1">
      <alignment horizontal="right" vertical="center" wrapText="1"/>
    </xf>
    <xf numFmtId="164" fontId="0" fillId="3" borderId="5" xfId="0" applyNumberFormat="1" applyFont="1" applyFill="1" applyBorder="1" applyAlignment="1">
      <alignment horizontal="center" vertical="center" wrapText="1"/>
    </xf>
    <xf numFmtId="6" fontId="2" fillId="6" borderId="5"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4" borderId="12" xfId="0" applyFont="1" applyFill="1" applyBorder="1" applyAlignment="1">
      <alignment horizontal="center" wrapText="1"/>
    </xf>
    <xf numFmtId="0" fontId="1" fillId="4" borderId="8" xfId="0" applyFont="1" applyFill="1" applyBorder="1" applyAlignment="1" applyProtection="1">
      <alignment horizontal="center"/>
    </xf>
    <xf numFmtId="0" fontId="1" fillId="4" borderId="9" xfId="0" applyFont="1" applyFill="1" applyBorder="1" applyAlignment="1" applyProtection="1">
      <alignment horizontal="center"/>
    </xf>
    <xf numFmtId="0" fontId="1" fillId="4" borderId="9" xfId="0" applyFont="1" applyFill="1" applyBorder="1" applyAlignment="1" applyProtection="1">
      <alignment horizontal="center" wrapText="1"/>
    </xf>
    <xf numFmtId="0" fontId="0" fillId="0" borderId="1" xfId="0" applyFont="1" applyBorder="1" applyAlignment="1" applyProtection="1">
      <alignment horizontal="center"/>
    </xf>
    <xf numFmtId="0" fontId="0" fillId="0" borderId="1" xfId="0" applyFont="1" applyBorder="1" applyAlignment="1" applyProtection="1">
      <alignment wrapText="1"/>
    </xf>
    <xf numFmtId="0" fontId="0" fillId="0" borderId="1" xfId="0" applyFont="1" applyBorder="1" applyProtection="1"/>
    <xf numFmtId="0" fontId="0" fillId="2" borderId="1" xfId="0" applyFont="1" applyFill="1" applyBorder="1" applyProtection="1"/>
    <xf numFmtId="0" fontId="0" fillId="0" borderId="1" xfId="0" applyFont="1" applyBorder="1" applyAlignment="1" applyProtection="1">
      <alignment horizontal="center" wrapText="1"/>
    </xf>
    <xf numFmtId="164" fontId="0" fillId="0" borderId="1" xfId="0" applyNumberFormat="1" applyFont="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164" fontId="0" fillId="3" borderId="1" xfId="0" applyNumberFormat="1" applyFont="1" applyFill="1" applyBorder="1" applyAlignment="1" applyProtection="1">
      <alignment horizontal="center" vertical="center" wrapText="1"/>
    </xf>
    <xf numFmtId="164" fontId="2" fillId="3" borderId="1" xfId="0" applyNumberFormat="1" applyFont="1" applyFill="1" applyBorder="1" applyAlignment="1" applyProtection="1">
      <alignment horizontal="center" vertical="center" wrapText="1"/>
    </xf>
    <xf numFmtId="0" fontId="0" fillId="3" borderId="1" xfId="0" applyFont="1" applyFill="1" applyBorder="1" applyAlignment="1" applyProtection="1">
      <alignment wrapText="1"/>
    </xf>
    <xf numFmtId="0" fontId="0" fillId="6" borderId="4" xfId="0" applyFont="1" applyFill="1" applyBorder="1" applyAlignment="1" applyProtection="1">
      <alignment horizontal="center"/>
    </xf>
    <xf numFmtId="0" fontId="0" fillId="6" borderId="5" xfId="0" applyFont="1" applyFill="1" applyBorder="1" applyAlignment="1" applyProtection="1">
      <alignment horizontal="center"/>
    </xf>
    <xf numFmtId="0" fontId="0" fillId="6" borderId="5" xfId="0" applyFont="1" applyFill="1" applyBorder="1" applyAlignment="1" applyProtection="1">
      <alignment wrapText="1"/>
    </xf>
    <xf numFmtId="0" fontId="0" fillId="6" borderId="5" xfId="0" applyFont="1" applyFill="1" applyBorder="1" applyProtection="1"/>
    <xf numFmtId="0" fontId="0" fillId="6" borderId="5" xfId="0" applyFont="1" applyFill="1" applyBorder="1" applyAlignment="1" applyProtection="1">
      <alignment horizontal="center" wrapText="1"/>
    </xf>
    <xf numFmtId="164" fontId="2" fillId="6" borderId="5" xfId="0" applyNumberFormat="1" applyFont="1" applyFill="1" applyBorder="1" applyAlignment="1" applyProtection="1">
      <alignment horizontal="center" vertical="center" wrapText="1"/>
    </xf>
    <xf numFmtId="0" fontId="3" fillId="4" borderId="11" xfId="0" applyFont="1" applyFill="1" applyBorder="1" applyAlignment="1" applyProtection="1"/>
    <xf numFmtId="0" fontId="0" fillId="4" borderId="7" xfId="0" applyFill="1" applyBorder="1" applyProtection="1"/>
    <xf numFmtId="0" fontId="0" fillId="4" borderId="7" xfId="0" applyFill="1" applyBorder="1" applyAlignment="1" applyProtection="1">
      <alignment wrapText="1"/>
    </xf>
    <xf numFmtId="0" fontId="1" fillId="4" borderId="7" xfId="0" applyFont="1" applyFill="1" applyBorder="1" applyAlignment="1" applyProtection="1">
      <alignment wrapText="1"/>
    </xf>
    <xf numFmtId="0" fontId="1" fillId="4" borderId="7" xfId="0" applyFont="1" applyFill="1" applyBorder="1" applyProtection="1"/>
    <xf numFmtId="0" fontId="1" fillId="4" borderId="7" xfId="0" applyFont="1" applyFill="1" applyBorder="1" applyAlignment="1" applyProtection="1">
      <alignment horizontal="center" wrapText="1"/>
    </xf>
    <xf numFmtId="0" fontId="0" fillId="0" borderId="8" xfId="0" applyBorder="1" applyAlignment="1" applyProtection="1">
      <alignment horizontal="center"/>
    </xf>
    <xf numFmtId="0" fontId="0" fillId="0" borderId="9" xfId="0" applyBorder="1" applyProtection="1"/>
    <xf numFmtId="0" fontId="0" fillId="0" borderId="9" xfId="0" applyBorder="1" applyAlignment="1" applyProtection="1">
      <alignment horizontal="center"/>
    </xf>
    <xf numFmtId="0" fontId="0" fillId="0" borderId="9" xfId="0" applyBorder="1" applyAlignment="1" applyProtection="1">
      <alignment wrapText="1"/>
    </xf>
    <xf numFmtId="0" fontId="0" fillId="3" borderId="9" xfId="0" applyFill="1" applyBorder="1" applyProtection="1"/>
    <xf numFmtId="0" fontId="0" fillId="0" borderId="2" xfId="0" applyBorder="1" applyAlignment="1" applyProtection="1">
      <alignment horizontal="center"/>
    </xf>
    <xf numFmtId="0" fontId="0" fillId="0" borderId="1" xfId="0" applyBorder="1" applyProtection="1"/>
    <xf numFmtId="0" fontId="0" fillId="0" borderId="1" xfId="0" applyBorder="1" applyAlignment="1" applyProtection="1">
      <alignment horizontal="center"/>
    </xf>
    <xf numFmtId="0" fontId="0" fillId="0" borderId="1" xfId="0" applyBorder="1" applyAlignment="1" applyProtection="1">
      <alignment wrapText="1"/>
    </xf>
    <xf numFmtId="0" fontId="0" fillId="3" borderId="1" xfId="0" applyFill="1" applyBorder="1" applyProtection="1"/>
    <xf numFmtId="0" fontId="0" fillId="3" borderId="1" xfId="0" applyFill="1" applyBorder="1" applyAlignment="1" applyProtection="1">
      <alignment wrapText="1"/>
    </xf>
    <xf numFmtId="0" fontId="0" fillId="0" borderId="2" xfId="0" applyBorder="1" applyAlignment="1" applyProtection="1">
      <alignment horizontal="center" wrapText="1"/>
    </xf>
    <xf numFmtId="0" fontId="0" fillId="0" borderId="1" xfId="0" applyFill="1" applyBorder="1" applyAlignment="1" applyProtection="1">
      <alignment wrapText="1"/>
    </xf>
    <xf numFmtId="0" fontId="0" fillId="5" borderId="1" xfId="0" applyFont="1" applyFill="1" applyBorder="1" applyAlignment="1" applyProtection="1">
      <alignment horizontal="center" vertical="center" wrapText="1"/>
      <protection locked="0"/>
    </xf>
    <xf numFmtId="164" fontId="0" fillId="5" borderId="1" xfId="0" applyNumberFormat="1"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0" fillId="5" borderId="10" xfId="0" applyFill="1" applyBorder="1" applyAlignment="1" applyProtection="1">
      <alignment wrapText="1"/>
      <protection locked="0"/>
    </xf>
    <xf numFmtId="0" fontId="0" fillId="5" borderId="3" xfId="0" applyFill="1" applyBorder="1" applyAlignment="1" applyProtection="1">
      <alignment wrapText="1"/>
      <protection locked="0"/>
    </xf>
    <xf numFmtId="0" fontId="0" fillId="5" borderId="13" xfId="0" applyFill="1" applyBorder="1" applyAlignment="1" applyProtection="1">
      <alignment wrapText="1"/>
      <protection locked="0"/>
    </xf>
    <xf numFmtId="0" fontId="0" fillId="5" borderId="6" xfId="0" applyFill="1" applyBorder="1" applyAlignment="1" applyProtection="1">
      <alignment wrapText="1"/>
      <protection locked="0"/>
    </xf>
    <xf numFmtId="0" fontId="0" fillId="5" borderId="3" xfId="0" applyFill="1" applyBorder="1" applyAlignment="1" applyProtection="1">
      <protection locked="0"/>
    </xf>
    <xf numFmtId="0" fontId="0" fillId="5" borderId="15" xfId="0" applyFill="1" applyBorder="1" applyProtection="1">
      <protection locked="0"/>
    </xf>
    <xf numFmtId="0" fontId="0" fillId="5" borderId="14" xfId="0" applyFill="1" applyBorder="1" applyProtection="1">
      <protection locked="0"/>
    </xf>
    <xf numFmtId="0" fontId="0" fillId="5" borderId="2" xfId="0" applyFill="1" applyBorder="1" applyProtection="1">
      <protection locked="0"/>
    </xf>
    <xf numFmtId="0" fontId="0" fillId="5" borderId="1" xfId="0" applyFill="1" applyBorder="1" applyProtection="1">
      <protection locked="0"/>
    </xf>
    <xf numFmtId="0" fontId="0" fillId="5" borderId="4" xfId="0" applyFill="1" applyBorder="1" applyProtection="1">
      <protection locked="0"/>
    </xf>
    <xf numFmtId="0" fontId="0" fillId="5" borderId="5" xfId="0" applyFill="1" applyBorder="1" applyProtection="1">
      <protection locked="0"/>
    </xf>
    <xf numFmtId="0" fontId="0" fillId="7" borderId="14" xfId="0" applyFont="1" applyFill="1" applyBorder="1" applyAlignment="1" applyProtection="1">
      <alignment horizontal="center"/>
    </xf>
    <xf numFmtId="2" fontId="0" fillId="7" borderId="1"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tabSelected="1" topLeftCell="A12" zoomScale="70" zoomScaleNormal="70" workbookViewId="0">
      <selection activeCell="T32" sqref="T32"/>
    </sheetView>
  </sheetViews>
  <sheetFormatPr defaultRowHeight="15.5" x14ac:dyDescent="0.35"/>
  <cols>
    <col min="1" max="1" width="8.23046875" customWidth="1"/>
    <col min="2" max="2" width="10.3828125" hidden="1" customWidth="1"/>
    <col min="3" max="3" width="8.53515625" hidden="1" customWidth="1"/>
    <col min="4" max="4" width="98.3046875" customWidth="1"/>
    <col min="5" max="5" width="13.84375" hidden="1" customWidth="1"/>
    <col min="6" max="6" width="13.15234375" hidden="1" customWidth="1"/>
    <col min="7" max="7" width="11.84375" hidden="1" customWidth="1"/>
    <col min="8" max="8" width="13.15234375" hidden="1" customWidth="1"/>
    <col min="9" max="9" width="14.23046875" hidden="1" customWidth="1"/>
    <col min="10" max="10" width="13.15234375" hidden="1" customWidth="1"/>
    <col min="11" max="11" width="7.3046875" hidden="1" customWidth="1"/>
    <col min="12" max="12" width="13.84375" hidden="1" customWidth="1"/>
    <col min="13" max="13" width="14.23046875" hidden="1" customWidth="1"/>
    <col min="14" max="14" width="13.3828125" hidden="1" customWidth="1"/>
    <col min="15" max="15" width="9.61328125" hidden="1" customWidth="1"/>
    <col min="16" max="16" width="14.84375" customWidth="1"/>
    <col min="17" max="17" width="12" customWidth="1"/>
    <col min="18" max="18" width="31.4609375" customWidth="1"/>
    <col min="19" max="19" width="34.15234375" customWidth="1"/>
    <col min="20" max="20" width="15" customWidth="1"/>
    <col min="21" max="21" width="28.3046875" customWidth="1"/>
    <col min="22" max="22" width="49.07421875" customWidth="1"/>
    <col min="23" max="23" width="9.23046875" customWidth="1"/>
  </cols>
  <sheetData>
    <row r="1" spans="1:23" ht="62" x14ac:dyDescent="0.35">
      <c r="A1" s="15" t="s">
        <v>38</v>
      </c>
      <c r="B1" s="16" t="s">
        <v>5</v>
      </c>
      <c r="C1" s="16" t="s">
        <v>25</v>
      </c>
      <c r="D1" s="17" t="s">
        <v>55</v>
      </c>
      <c r="E1" s="17" t="s">
        <v>0</v>
      </c>
      <c r="F1" s="17" t="s">
        <v>19</v>
      </c>
      <c r="G1" s="17" t="s">
        <v>1</v>
      </c>
      <c r="H1" s="17" t="s">
        <v>24</v>
      </c>
      <c r="I1" s="17" t="s">
        <v>2</v>
      </c>
      <c r="J1" s="17" t="s">
        <v>21</v>
      </c>
      <c r="K1" s="17" t="s">
        <v>4</v>
      </c>
      <c r="L1" s="17" t="s">
        <v>20</v>
      </c>
      <c r="M1" s="17" t="s">
        <v>3</v>
      </c>
      <c r="N1" s="17" t="s">
        <v>22</v>
      </c>
      <c r="O1" s="17" t="s">
        <v>23</v>
      </c>
      <c r="P1" s="17" t="s">
        <v>40</v>
      </c>
      <c r="Q1" s="17" t="s">
        <v>56</v>
      </c>
      <c r="R1" s="17" t="s">
        <v>70</v>
      </c>
      <c r="S1" s="7" t="s">
        <v>79</v>
      </c>
      <c r="T1" s="7" t="s">
        <v>64</v>
      </c>
      <c r="U1" s="7" t="s">
        <v>39</v>
      </c>
      <c r="V1" s="8" t="s">
        <v>66</v>
      </c>
    </row>
    <row r="2" spans="1:23" ht="31" x14ac:dyDescent="0.35">
      <c r="A2" s="67">
        <v>1</v>
      </c>
      <c r="B2" s="18">
        <v>27</v>
      </c>
      <c r="C2" s="18">
        <v>1</v>
      </c>
      <c r="D2" s="19" t="s">
        <v>58</v>
      </c>
      <c r="E2" s="20">
        <v>25</v>
      </c>
      <c r="F2" s="21">
        <f t="shared" ref="F2:F22" si="0">E2*3</f>
        <v>75</v>
      </c>
      <c r="G2" s="20">
        <v>5</v>
      </c>
      <c r="H2" s="21">
        <f t="shared" ref="H2:H22" si="1">G2*2</f>
        <v>10</v>
      </c>
      <c r="I2" s="20">
        <v>0</v>
      </c>
      <c r="J2" s="21">
        <f t="shared" ref="J2:J22" si="2">I2*1</f>
        <v>0</v>
      </c>
      <c r="K2" s="20">
        <v>0</v>
      </c>
      <c r="L2" s="21">
        <f t="shared" ref="L2:L22" si="3">K2*-2</f>
        <v>0</v>
      </c>
      <c r="M2" s="20">
        <v>0</v>
      </c>
      <c r="N2" s="21">
        <f t="shared" ref="N2:N22" si="4">M2*-3</f>
        <v>0</v>
      </c>
      <c r="O2" s="68">
        <f>((F2+H2+J2+L2+N2)/90)*100</f>
        <v>94.444444444444443</v>
      </c>
      <c r="P2" s="22" t="s">
        <v>30</v>
      </c>
      <c r="Q2" s="22" t="s">
        <v>28</v>
      </c>
      <c r="R2" s="23">
        <v>500000</v>
      </c>
      <c r="S2" s="2" t="s">
        <v>68</v>
      </c>
      <c r="T2" s="53">
        <v>1</v>
      </c>
      <c r="U2" s="6">
        <f>SUM(R2*T2)</f>
        <v>500000</v>
      </c>
      <c r="V2" s="55"/>
    </row>
    <row r="3" spans="1:23" ht="46.5" x14ac:dyDescent="0.35">
      <c r="A3" s="67">
        <v>2</v>
      </c>
      <c r="B3" s="18">
        <v>26</v>
      </c>
      <c r="C3" s="18">
        <v>1</v>
      </c>
      <c r="D3" s="19" t="s">
        <v>59</v>
      </c>
      <c r="E3" s="20">
        <v>24</v>
      </c>
      <c r="F3" s="21">
        <f t="shared" si="0"/>
        <v>72</v>
      </c>
      <c r="G3" s="20">
        <v>5</v>
      </c>
      <c r="H3" s="21">
        <f t="shared" si="1"/>
        <v>10</v>
      </c>
      <c r="I3" s="20">
        <v>1</v>
      </c>
      <c r="J3" s="21">
        <f t="shared" si="2"/>
        <v>1</v>
      </c>
      <c r="K3" s="20">
        <v>0</v>
      </c>
      <c r="L3" s="21">
        <f t="shared" si="3"/>
        <v>0</v>
      </c>
      <c r="M3" s="20">
        <v>0</v>
      </c>
      <c r="N3" s="21">
        <f t="shared" si="4"/>
        <v>0</v>
      </c>
      <c r="O3" s="68">
        <f>((F3+H3+J3+L3+N3)/90)*100</f>
        <v>92.222222222222229</v>
      </c>
      <c r="P3" s="22" t="s">
        <v>30</v>
      </c>
      <c r="Q3" s="22" t="s">
        <v>27</v>
      </c>
      <c r="R3" s="23">
        <v>500000</v>
      </c>
      <c r="S3" s="2" t="s">
        <v>68</v>
      </c>
      <c r="T3" s="53">
        <v>1</v>
      </c>
      <c r="U3" s="6">
        <f>SUM(R3*T3)</f>
        <v>500000</v>
      </c>
      <c r="V3" s="55"/>
    </row>
    <row r="4" spans="1:23" ht="31" x14ac:dyDescent="0.35">
      <c r="A4" s="67">
        <v>3</v>
      </c>
      <c r="B4" s="18">
        <v>6</v>
      </c>
      <c r="C4" s="18">
        <v>1</v>
      </c>
      <c r="D4" s="19" t="s">
        <v>81</v>
      </c>
      <c r="E4" s="20">
        <v>19</v>
      </c>
      <c r="F4" s="21">
        <f t="shared" si="0"/>
        <v>57</v>
      </c>
      <c r="G4" s="20">
        <v>9</v>
      </c>
      <c r="H4" s="21">
        <f t="shared" si="1"/>
        <v>18</v>
      </c>
      <c r="I4" s="20">
        <v>2</v>
      </c>
      <c r="J4" s="21">
        <f t="shared" si="2"/>
        <v>2</v>
      </c>
      <c r="K4" s="20">
        <v>0</v>
      </c>
      <c r="L4" s="21">
        <f t="shared" si="3"/>
        <v>0</v>
      </c>
      <c r="M4" s="20">
        <v>0</v>
      </c>
      <c r="N4" s="21">
        <f t="shared" si="4"/>
        <v>0</v>
      </c>
      <c r="O4" s="68">
        <f>((F4+H4+J4+L4+N4)/90)*100</f>
        <v>85.555555555555557</v>
      </c>
      <c r="P4" s="22" t="s">
        <v>30</v>
      </c>
      <c r="Q4" s="22" t="s">
        <v>27</v>
      </c>
      <c r="R4" s="23">
        <v>500000</v>
      </c>
      <c r="S4" s="2" t="s">
        <v>37</v>
      </c>
      <c r="T4" s="53">
        <v>1</v>
      </c>
      <c r="U4" s="6">
        <f>SUM(R4*T4)</f>
        <v>500000</v>
      </c>
      <c r="V4" s="55"/>
    </row>
    <row r="5" spans="1:23" ht="31" x14ac:dyDescent="0.35">
      <c r="A5" s="67">
        <v>4</v>
      </c>
      <c r="B5" s="18">
        <v>18</v>
      </c>
      <c r="C5" s="18">
        <v>1</v>
      </c>
      <c r="D5" s="19" t="s">
        <v>41</v>
      </c>
      <c r="E5" s="20">
        <v>17</v>
      </c>
      <c r="F5" s="21">
        <f t="shared" si="0"/>
        <v>51</v>
      </c>
      <c r="G5" s="20">
        <v>11</v>
      </c>
      <c r="H5" s="21">
        <f t="shared" si="1"/>
        <v>22</v>
      </c>
      <c r="I5" s="20">
        <v>2</v>
      </c>
      <c r="J5" s="21">
        <f t="shared" si="2"/>
        <v>2</v>
      </c>
      <c r="K5" s="20">
        <v>0</v>
      </c>
      <c r="L5" s="21">
        <f t="shared" si="3"/>
        <v>0</v>
      </c>
      <c r="M5" s="20">
        <v>0</v>
      </c>
      <c r="N5" s="21">
        <f t="shared" si="4"/>
        <v>0</v>
      </c>
      <c r="O5" s="68">
        <f>((F5+H5+J5+L5+N5)/90)*100</f>
        <v>83.333333333333343</v>
      </c>
      <c r="P5" s="22" t="s">
        <v>30</v>
      </c>
      <c r="Q5" s="22" t="s">
        <v>27</v>
      </c>
      <c r="R5" s="23">
        <v>80000</v>
      </c>
      <c r="S5" s="2" t="s">
        <v>68</v>
      </c>
      <c r="T5" s="53">
        <v>33</v>
      </c>
      <c r="U5" s="6">
        <f>SUM(R5*T5)</f>
        <v>2640000</v>
      </c>
      <c r="V5" s="55"/>
    </row>
    <row r="6" spans="1:23" ht="31" x14ac:dyDescent="0.35">
      <c r="A6" s="67">
        <v>8</v>
      </c>
      <c r="B6" s="18">
        <v>10</v>
      </c>
      <c r="C6" s="18">
        <v>1</v>
      </c>
      <c r="D6" s="19" t="s">
        <v>43</v>
      </c>
      <c r="E6" s="20">
        <v>11</v>
      </c>
      <c r="F6" s="21">
        <f t="shared" si="0"/>
        <v>33</v>
      </c>
      <c r="G6" s="20">
        <v>10</v>
      </c>
      <c r="H6" s="21">
        <f t="shared" si="1"/>
        <v>20</v>
      </c>
      <c r="I6" s="20">
        <v>6</v>
      </c>
      <c r="J6" s="21">
        <f t="shared" si="2"/>
        <v>6</v>
      </c>
      <c r="K6" s="20">
        <v>2</v>
      </c>
      <c r="L6" s="21">
        <f t="shared" si="3"/>
        <v>-4</v>
      </c>
      <c r="M6" s="20">
        <v>1</v>
      </c>
      <c r="N6" s="21">
        <f t="shared" si="4"/>
        <v>-3</v>
      </c>
      <c r="O6" s="68">
        <f>((F6+H6+J6+L6+N6)/69)*100</f>
        <v>75.362318840579718</v>
      </c>
      <c r="P6" s="22" t="s">
        <v>30</v>
      </c>
      <c r="Q6" s="22" t="s">
        <v>29</v>
      </c>
      <c r="R6" s="26">
        <v>100000</v>
      </c>
      <c r="S6" s="4">
        <v>40000</v>
      </c>
      <c r="T6" s="53">
        <v>5</v>
      </c>
      <c r="U6" s="6">
        <f>SUM(R6*T6)</f>
        <v>500000</v>
      </c>
      <c r="V6" s="55"/>
    </row>
    <row r="7" spans="1:23" ht="31" x14ac:dyDescent="0.35">
      <c r="A7" s="67">
        <v>18</v>
      </c>
      <c r="B7" s="18">
        <v>1</v>
      </c>
      <c r="C7" s="18">
        <v>1</v>
      </c>
      <c r="D7" s="19" t="s">
        <v>42</v>
      </c>
      <c r="E7" s="20">
        <v>13</v>
      </c>
      <c r="F7" s="21">
        <f t="shared" si="0"/>
        <v>39</v>
      </c>
      <c r="G7" s="20">
        <v>12</v>
      </c>
      <c r="H7" s="21">
        <f t="shared" si="1"/>
        <v>24</v>
      </c>
      <c r="I7" s="20">
        <v>2</v>
      </c>
      <c r="J7" s="21">
        <f t="shared" si="2"/>
        <v>2</v>
      </c>
      <c r="K7" s="20">
        <v>2</v>
      </c>
      <c r="L7" s="21">
        <f t="shared" si="3"/>
        <v>-4</v>
      </c>
      <c r="M7" s="20">
        <v>1</v>
      </c>
      <c r="N7" s="21">
        <f t="shared" si="4"/>
        <v>-3</v>
      </c>
      <c r="O7" s="68">
        <f t="shared" ref="O7:O22" si="5">((F7+H7+J7+L7+N7)/90)*100</f>
        <v>64.444444444444443</v>
      </c>
      <c r="P7" s="22" t="s">
        <v>30</v>
      </c>
      <c r="Q7" s="22" t="s">
        <v>29</v>
      </c>
      <c r="R7" s="24" t="s">
        <v>32</v>
      </c>
      <c r="S7" s="3" t="s">
        <v>33</v>
      </c>
      <c r="T7" s="53">
        <v>50</v>
      </c>
      <c r="U7" s="6">
        <f>T7*200000</f>
        <v>10000000</v>
      </c>
      <c r="V7" s="55"/>
    </row>
    <row r="8" spans="1:23" ht="31" x14ac:dyDescent="0.35">
      <c r="A8" s="67">
        <v>19</v>
      </c>
      <c r="B8" s="18">
        <v>23</v>
      </c>
      <c r="C8" s="18">
        <v>1</v>
      </c>
      <c r="D8" s="19" t="s">
        <v>85</v>
      </c>
      <c r="E8" s="20">
        <v>9</v>
      </c>
      <c r="F8" s="21">
        <f t="shared" si="0"/>
        <v>27</v>
      </c>
      <c r="G8" s="20">
        <v>14</v>
      </c>
      <c r="H8" s="21">
        <f t="shared" si="1"/>
        <v>28</v>
      </c>
      <c r="I8" s="20">
        <v>6</v>
      </c>
      <c r="J8" s="21">
        <f t="shared" si="2"/>
        <v>6</v>
      </c>
      <c r="K8" s="20">
        <v>0</v>
      </c>
      <c r="L8" s="21">
        <f t="shared" si="3"/>
        <v>0</v>
      </c>
      <c r="M8" s="20">
        <v>1</v>
      </c>
      <c r="N8" s="21">
        <f t="shared" si="4"/>
        <v>-3</v>
      </c>
      <c r="O8" s="68">
        <f t="shared" si="5"/>
        <v>64.444444444444443</v>
      </c>
      <c r="P8" s="22" t="s">
        <v>30</v>
      </c>
      <c r="Q8" s="22" t="s">
        <v>29</v>
      </c>
      <c r="R8" s="25" t="s">
        <v>67</v>
      </c>
      <c r="S8" s="2" t="s">
        <v>68</v>
      </c>
      <c r="T8" s="53">
        <v>10</v>
      </c>
      <c r="U8" s="6">
        <f>T8*25000</f>
        <v>250000</v>
      </c>
      <c r="V8" s="55"/>
    </row>
    <row r="9" spans="1:23" ht="31" x14ac:dyDescent="0.35">
      <c r="A9" s="67">
        <v>21</v>
      </c>
      <c r="B9" s="18">
        <v>24</v>
      </c>
      <c r="C9" s="18">
        <v>1</v>
      </c>
      <c r="D9" s="19" t="s">
        <v>11</v>
      </c>
      <c r="E9" s="20">
        <v>11</v>
      </c>
      <c r="F9" s="21">
        <f t="shared" si="0"/>
        <v>33</v>
      </c>
      <c r="G9" s="20">
        <v>11</v>
      </c>
      <c r="H9" s="21">
        <f t="shared" si="1"/>
        <v>22</v>
      </c>
      <c r="I9" s="20">
        <v>6</v>
      </c>
      <c r="J9" s="21">
        <f t="shared" si="2"/>
        <v>6</v>
      </c>
      <c r="K9" s="20">
        <v>1</v>
      </c>
      <c r="L9" s="21">
        <f t="shared" si="3"/>
        <v>-2</v>
      </c>
      <c r="M9" s="20">
        <v>1</v>
      </c>
      <c r="N9" s="21">
        <f t="shared" si="4"/>
        <v>-3</v>
      </c>
      <c r="O9" s="68">
        <f t="shared" si="5"/>
        <v>62.222222222222221</v>
      </c>
      <c r="P9" s="22" t="s">
        <v>30</v>
      </c>
      <c r="Q9" s="22" t="s">
        <v>27</v>
      </c>
      <c r="R9" s="25">
        <v>15000</v>
      </c>
      <c r="S9" s="2" t="s">
        <v>68</v>
      </c>
      <c r="T9" s="53">
        <v>2</v>
      </c>
      <c r="U9" s="6">
        <f t="shared" ref="U9:U14" si="6">SUM(R9*T9)</f>
        <v>30000</v>
      </c>
      <c r="V9" s="55"/>
      <c r="W9" s="1"/>
    </row>
    <row r="10" spans="1:23" ht="31" x14ac:dyDescent="0.35">
      <c r="A10" s="67">
        <v>25</v>
      </c>
      <c r="B10" s="18">
        <v>3</v>
      </c>
      <c r="C10" s="18">
        <v>1</v>
      </c>
      <c r="D10" s="19" t="s">
        <v>44</v>
      </c>
      <c r="E10" s="20">
        <v>10</v>
      </c>
      <c r="F10" s="21">
        <f t="shared" si="0"/>
        <v>30</v>
      </c>
      <c r="G10" s="20">
        <v>13</v>
      </c>
      <c r="H10" s="21">
        <f t="shared" si="1"/>
        <v>26</v>
      </c>
      <c r="I10" s="20">
        <v>3</v>
      </c>
      <c r="J10" s="21">
        <f t="shared" si="2"/>
        <v>3</v>
      </c>
      <c r="K10" s="20">
        <v>1</v>
      </c>
      <c r="L10" s="21">
        <f t="shared" si="3"/>
        <v>-2</v>
      </c>
      <c r="M10" s="20">
        <v>2</v>
      </c>
      <c r="N10" s="21">
        <f t="shared" si="4"/>
        <v>-6</v>
      </c>
      <c r="O10" s="68">
        <f t="shared" si="5"/>
        <v>56.666666666666664</v>
      </c>
      <c r="P10" s="22" t="s">
        <v>30</v>
      </c>
      <c r="Q10" s="22" t="s">
        <v>29</v>
      </c>
      <c r="R10" s="26">
        <v>400000</v>
      </c>
      <c r="S10" s="9" t="s">
        <v>34</v>
      </c>
      <c r="T10" s="53">
        <v>14</v>
      </c>
      <c r="U10" s="6">
        <f t="shared" si="6"/>
        <v>5600000</v>
      </c>
      <c r="V10" s="55"/>
    </row>
    <row r="11" spans="1:23" ht="31" x14ac:dyDescent="0.35">
      <c r="A11" s="67">
        <v>27</v>
      </c>
      <c r="B11" s="18">
        <v>2</v>
      </c>
      <c r="C11" s="18">
        <v>1</v>
      </c>
      <c r="D11" s="27" t="s">
        <v>63</v>
      </c>
      <c r="E11" s="20">
        <v>7</v>
      </c>
      <c r="F11" s="21">
        <f t="shared" si="0"/>
        <v>21</v>
      </c>
      <c r="G11" s="20">
        <v>14</v>
      </c>
      <c r="H11" s="21">
        <f t="shared" si="1"/>
        <v>28</v>
      </c>
      <c r="I11" s="20">
        <v>7</v>
      </c>
      <c r="J11" s="21">
        <f t="shared" si="2"/>
        <v>7</v>
      </c>
      <c r="K11" s="20">
        <v>0</v>
      </c>
      <c r="L11" s="21">
        <f t="shared" si="3"/>
        <v>0</v>
      </c>
      <c r="M11" s="20">
        <v>2</v>
      </c>
      <c r="N11" s="21">
        <f t="shared" si="4"/>
        <v>-6</v>
      </c>
      <c r="O11" s="68">
        <f t="shared" si="5"/>
        <v>55.555555555555557</v>
      </c>
      <c r="P11" s="22" t="s">
        <v>30</v>
      </c>
      <c r="Q11" s="22" t="s">
        <v>29</v>
      </c>
      <c r="R11" s="26">
        <v>1000000</v>
      </c>
      <c r="S11" s="2" t="s">
        <v>68</v>
      </c>
      <c r="T11" s="53">
        <v>1</v>
      </c>
      <c r="U11" s="6">
        <f t="shared" si="6"/>
        <v>1000000</v>
      </c>
      <c r="V11" s="55"/>
    </row>
    <row r="12" spans="1:23" x14ac:dyDescent="0.35">
      <c r="A12" s="67">
        <v>28</v>
      </c>
      <c r="B12" s="18">
        <v>4</v>
      </c>
      <c r="C12" s="18">
        <v>1</v>
      </c>
      <c r="D12" s="19" t="s">
        <v>6</v>
      </c>
      <c r="E12" s="20">
        <v>8</v>
      </c>
      <c r="F12" s="21">
        <f t="shared" si="0"/>
        <v>24</v>
      </c>
      <c r="G12" s="20">
        <v>14</v>
      </c>
      <c r="H12" s="21">
        <f t="shared" si="1"/>
        <v>28</v>
      </c>
      <c r="I12" s="20">
        <v>5</v>
      </c>
      <c r="J12" s="21">
        <f t="shared" si="2"/>
        <v>5</v>
      </c>
      <c r="K12" s="20">
        <v>2</v>
      </c>
      <c r="L12" s="21">
        <f t="shared" si="3"/>
        <v>-4</v>
      </c>
      <c r="M12" s="20">
        <v>1</v>
      </c>
      <c r="N12" s="21">
        <f t="shared" si="4"/>
        <v>-3</v>
      </c>
      <c r="O12" s="68">
        <f t="shared" si="5"/>
        <v>55.555555555555557</v>
      </c>
      <c r="P12" s="22" t="s">
        <v>30</v>
      </c>
      <c r="Q12" s="22" t="s">
        <v>29</v>
      </c>
      <c r="R12" s="24">
        <v>2600000</v>
      </c>
      <c r="S12" s="3" t="s">
        <v>35</v>
      </c>
      <c r="T12" s="53">
        <v>3</v>
      </c>
      <c r="U12" s="6">
        <f t="shared" si="6"/>
        <v>7800000</v>
      </c>
      <c r="V12" s="55"/>
    </row>
    <row r="13" spans="1:23" ht="33.5" customHeight="1" x14ac:dyDescent="0.35">
      <c r="A13" s="67">
        <v>29</v>
      </c>
      <c r="B13" s="18">
        <v>22</v>
      </c>
      <c r="C13" s="18">
        <v>1</v>
      </c>
      <c r="D13" s="19" t="s">
        <v>45</v>
      </c>
      <c r="E13" s="20">
        <v>7</v>
      </c>
      <c r="F13" s="21">
        <f t="shared" si="0"/>
        <v>21</v>
      </c>
      <c r="G13" s="20">
        <v>13</v>
      </c>
      <c r="H13" s="21">
        <f t="shared" si="1"/>
        <v>26</v>
      </c>
      <c r="I13" s="20">
        <v>8</v>
      </c>
      <c r="J13" s="21">
        <f t="shared" si="2"/>
        <v>8</v>
      </c>
      <c r="K13" s="20">
        <v>0</v>
      </c>
      <c r="L13" s="21">
        <f t="shared" si="3"/>
        <v>0</v>
      </c>
      <c r="M13" s="20">
        <v>2</v>
      </c>
      <c r="N13" s="21">
        <f t="shared" si="4"/>
        <v>-6</v>
      </c>
      <c r="O13" s="68">
        <f t="shared" si="5"/>
        <v>54.444444444444443</v>
      </c>
      <c r="P13" s="22" t="s">
        <v>30</v>
      </c>
      <c r="Q13" s="22" t="s">
        <v>29</v>
      </c>
      <c r="R13" s="24">
        <v>8000</v>
      </c>
      <c r="S13" s="3" t="s">
        <v>77</v>
      </c>
      <c r="T13" s="53">
        <v>100</v>
      </c>
      <c r="U13" s="6">
        <f t="shared" si="6"/>
        <v>800000</v>
      </c>
      <c r="V13" s="55"/>
    </row>
    <row r="14" spans="1:23" ht="31" x14ac:dyDescent="0.35">
      <c r="A14" s="67">
        <v>31</v>
      </c>
      <c r="B14" s="18">
        <v>5</v>
      </c>
      <c r="C14" s="18">
        <v>1</v>
      </c>
      <c r="D14" s="19" t="s">
        <v>7</v>
      </c>
      <c r="E14" s="20">
        <v>5</v>
      </c>
      <c r="F14" s="21">
        <f t="shared" si="0"/>
        <v>15</v>
      </c>
      <c r="G14" s="20">
        <v>14</v>
      </c>
      <c r="H14" s="21">
        <f t="shared" si="1"/>
        <v>28</v>
      </c>
      <c r="I14" s="20">
        <v>9</v>
      </c>
      <c r="J14" s="21">
        <f t="shared" si="2"/>
        <v>9</v>
      </c>
      <c r="K14" s="20">
        <v>0</v>
      </c>
      <c r="L14" s="21">
        <f t="shared" si="3"/>
        <v>0</v>
      </c>
      <c r="M14" s="20">
        <v>2</v>
      </c>
      <c r="N14" s="21">
        <f t="shared" si="4"/>
        <v>-6</v>
      </c>
      <c r="O14" s="68">
        <f t="shared" si="5"/>
        <v>51.111111111111107</v>
      </c>
      <c r="P14" s="22" t="s">
        <v>30</v>
      </c>
      <c r="Q14" s="22" t="s">
        <v>29</v>
      </c>
      <c r="R14" s="24">
        <v>1000000</v>
      </c>
      <c r="S14" s="3" t="s">
        <v>35</v>
      </c>
      <c r="T14" s="53">
        <v>3</v>
      </c>
      <c r="U14" s="6">
        <f t="shared" si="6"/>
        <v>3000000</v>
      </c>
      <c r="V14" s="55"/>
    </row>
    <row r="15" spans="1:23" ht="31" x14ac:dyDescent="0.35">
      <c r="A15" s="67">
        <v>32</v>
      </c>
      <c r="B15" s="18">
        <v>13</v>
      </c>
      <c r="C15" s="18">
        <v>1</v>
      </c>
      <c r="D15" s="27" t="s">
        <v>46</v>
      </c>
      <c r="E15" s="20">
        <v>9</v>
      </c>
      <c r="F15" s="21">
        <f t="shared" si="0"/>
        <v>27</v>
      </c>
      <c r="G15" s="20">
        <v>12</v>
      </c>
      <c r="H15" s="21">
        <f t="shared" si="1"/>
        <v>24</v>
      </c>
      <c r="I15" s="20">
        <v>5</v>
      </c>
      <c r="J15" s="21">
        <f t="shared" si="2"/>
        <v>5</v>
      </c>
      <c r="K15" s="20">
        <v>2</v>
      </c>
      <c r="L15" s="21">
        <f t="shared" si="3"/>
        <v>-4</v>
      </c>
      <c r="M15" s="20">
        <v>2</v>
      </c>
      <c r="N15" s="21">
        <f t="shared" si="4"/>
        <v>-6</v>
      </c>
      <c r="O15" s="68">
        <f t="shared" si="5"/>
        <v>51.111111111111107</v>
      </c>
      <c r="P15" s="22" t="s">
        <v>30</v>
      </c>
      <c r="Q15" s="22" t="s">
        <v>29</v>
      </c>
      <c r="R15" s="24" t="s">
        <v>78</v>
      </c>
      <c r="S15" s="3" t="s">
        <v>36</v>
      </c>
      <c r="T15" s="53">
        <v>10</v>
      </c>
      <c r="U15" s="6">
        <f>T15*200000</f>
        <v>2000000</v>
      </c>
      <c r="V15" s="55"/>
    </row>
    <row r="16" spans="1:23" ht="31" x14ac:dyDescent="0.35">
      <c r="A16" s="67">
        <v>33</v>
      </c>
      <c r="B16" s="18">
        <v>21</v>
      </c>
      <c r="C16" s="18">
        <v>1</v>
      </c>
      <c r="D16" s="19" t="s">
        <v>47</v>
      </c>
      <c r="E16" s="20">
        <v>10</v>
      </c>
      <c r="F16" s="21">
        <f t="shared" si="0"/>
        <v>30</v>
      </c>
      <c r="G16" s="20">
        <v>10</v>
      </c>
      <c r="H16" s="21">
        <f t="shared" si="1"/>
        <v>20</v>
      </c>
      <c r="I16" s="20">
        <v>5</v>
      </c>
      <c r="J16" s="21">
        <f t="shared" si="2"/>
        <v>5</v>
      </c>
      <c r="K16" s="20">
        <v>3</v>
      </c>
      <c r="L16" s="21">
        <f t="shared" si="3"/>
        <v>-6</v>
      </c>
      <c r="M16" s="20">
        <v>1</v>
      </c>
      <c r="N16" s="21">
        <f t="shared" si="4"/>
        <v>-3</v>
      </c>
      <c r="O16" s="68">
        <f t="shared" si="5"/>
        <v>51.111111111111107</v>
      </c>
      <c r="P16" s="22" t="s">
        <v>30</v>
      </c>
      <c r="Q16" s="22" t="s">
        <v>29</v>
      </c>
      <c r="R16" s="24">
        <v>60000</v>
      </c>
      <c r="S16" s="3" t="s">
        <v>75</v>
      </c>
      <c r="T16" s="53">
        <v>2</v>
      </c>
      <c r="U16" s="6">
        <f>SUM(R16*T16)</f>
        <v>120000</v>
      </c>
      <c r="V16" s="55"/>
    </row>
    <row r="17" spans="1:22" ht="31" x14ac:dyDescent="0.35">
      <c r="A17" s="67">
        <v>36</v>
      </c>
      <c r="B17" s="18">
        <v>25</v>
      </c>
      <c r="C17" s="18">
        <v>1</v>
      </c>
      <c r="D17" s="19" t="s">
        <v>48</v>
      </c>
      <c r="E17" s="20">
        <v>2</v>
      </c>
      <c r="F17" s="21">
        <f t="shared" si="0"/>
        <v>6</v>
      </c>
      <c r="G17" s="20">
        <v>16</v>
      </c>
      <c r="H17" s="21">
        <f t="shared" si="1"/>
        <v>32</v>
      </c>
      <c r="I17" s="20">
        <v>8</v>
      </c>
      <c r="J17" s="21">
        <f t="shared" si="2"/>
        <v>8</v>
      </c>
      <c r="K17" s="20">
        <v>3</v>
      </c>
      <c r="L17" s="21">
        <f t="shared" si="3"/>
        <v>-6</v>
      </c>
      <c r="M17" s="20">
        <v>1</v>
      </c>
      <c r="N17" s="21">
        <f t="shared" si="4"/>
        <v>-3</v>
      </c>
      <c r="O17" s="68">
        <f t="shared" si="5"/>
        <v>41.111111111111107</v>
      </c>
      <c r="P17" s="22" t="s">
        <v>30</v>
      </c>
      <c r="Q17" s="22" t="s">
        <v>29</v>
      </c>
      <c r="R17" s="23">
        <v>1000000</v>
      </c>
      <c r="S17" s="2" t="s">
        <v>68</v>
      </c>
      <c r="T17" s="53">
        <v>1</v>
      </c>
      <c r="U17" s="6">
        <f>SUM(R17*T17)</f>
        <v>1000000</v>
      </c>
      <c r="V17" s="55"/>
    </row>
    <row r="18" spans="1:22" x14ac:dyDescent="0.35">
      <c r="A18" s="67">
        <v>38</v>
      </c>
      <c r="B18" s="18">
        <v>14</v>
      </c>
      <c r="C18" s="18">
        <v>1</v>
      </c>
      <c r="D18" s="19" t="s">
        <v>10</v>
      </c>
      <c r="E18" s="20">
        <v>2</v>
      </c>
      <c r="F18" s="21">
        <f t="shared" si="0"/>
        <v>6</v>
      </c>
      <c r="G18" s="20">
        <v>9</v>
      </c>
      <c r="H18" s="21">
        <f t="shared" si="1"/>
        <v>18</v>
      </c>
      <c r="I18" s="20">
        <v>15</v>
      </c>
      <c r="J18" s="21">
        <f t="shared" si="2"/>
        <v>15</v>
      </c>
      <c r="K18" s="20">
        <v>2</v>
      </c>
      <c r="L18" s="21">
        <f t="shared" si="3"/>
        <v>-4</v>
      </c>
      <c r="M18" s="20">
        <v>2</v>
      </c>
      <c r="N18" s="21">
        <f t="shared" si="4"/>
        <v>-6</v>
      </c>
      <c r="O18" s="68">
        <f t="shared" si="5"/>
        <v>32.222222222222221</v>
      </c>
      <c r="P18" s="22" t="s">
        <v>30</v>
      </c>
      <c r="Q18" s="22" t="s">
        <v>29</v>
      </c>
      <c r="R18" s="23" t="s">
        <v>71</v>
      </c>
      <c r="S18" s="5" t="s">
        <v>71</v>
      </c>
      <c r="T18" s="53" t="s">
        <v>72</v>
      </c>
      <c r="U18" s="54">
        <v>1000000</v>
      </c>
      <c r="V18" s="55"/>
    </row>
    <row r="19" spans="1:22" ht="31" x14ac:dyDescent="0.35">
      <c r="A19" s="67">
        <v>39</v>
      </c>
      <c r="B19" s="18">
        <v>16</v>
      </c>
      <c r="C19" s="18">
        <v>1</v>
      </c>
      <c r="D19" s="19" t="s">
        <v>49</v>
      </c>
      <c r="E19" s="20">
        <v>6</v>
      </c>
      <c r="F19" s="21">
        <f t="shared" si="0"/>
        <v>18</v>
      </c>
      <c r="G19" s="20">
        <v>11</v>
      </c>
      <c r="H19" s="21">
        <f t="shared" si="1"/>
        <v>22</v>
      </c>
      <c r="I19" s="20">
        <v>6</v>
      </c>
      <c r="J19" s="21">
        <f t="shared" si="2"/>
        <v>6</v>
      </c>
      <c r="K19" s="20">
        <v>4</v>
      </c>
      <c r="L19" s="21">
        <f t="shared" si="3"/>
        <v>-8</v>
      </c>
      <c r="M19" s="20">
        <v>3</v>
      </c>
      <c r="N19" s="21">
        <f t="shared" si="4"/>
        <v>-9</v>
      </c>
      <c r="O19" s="68">
        <f t="shared" si="5"/>
        <v>32.222222222222221</v>
      </c>
      <c r="P19" s="22" t="s">
        <v>30</v>
      </c>
      <c r="Q19" s="22" t="s">
        <v>29</v>
      </c>
      <c r="R19" s="24">
        <v>3000</v>
      </c>
      <c r="S19" s="3" t="s">
        <v>73</v>
      </c>
      <c r="T19" s="53">
        <v>100</v>
      </c>
      <c r="U19" s="6">
        <f>SUM(R19*T19)</f>
        <v>300000</v>
      </c>
      <c r="V19" s="55"/>
    </row>
    <row r="20" spans="1:22" ht="31" x14ac:dyDescent="0.35">
      <c r="A20" s="67">
        <v>42</v>
      </c>
      <c r="B20" s="18">
        <v>20</v>
      </c>
      <c r="C20" s="18">
        <v>1</v>
      </c>
      <c r="D20" s="19" t="s">
        <v>69</v>
      </c>
      <c r="E20" s="20">
        <v>4</v>
      </c>
      <c r="F20" s="21">
        <f t="shared" si="0"/>
        <v>12</v>
      </c>
      <c r="G20" s="20">
        <v>12</v>
      </c>
      <c r="H20" s="21">
        <f t="shared" si="1"/>
        <v>24</v>
      </c>
      <c r="I20" s="20">
        <v>7</v>
      </c>
      <c r="J20" s="21">
        <f t="shared" si="2"/>
        <v>7</v>
      </c>
      <c r="K20" s="20">
        <v>5</v>
      </c>
      <c r="L20" s="21">
        <f t="shared" si="3"/>
        <v>-10</v>
      </c>
      <c r="M20" s="20">
        <v>2</v>
      </c>
      <c r="N20" s="21">
        <f t="shared" si="4"/>
        <v>-6</v>
      </c>
      <c r="O20" s="68">
        <f t="shared" si="5"/>
        <v>30</v>
      </c>
      <c r="P20" s="22" t="s">
        <v>30</v>
      </c>
      <c r="Q20" s="22" t="s">
        <v>29</v>
      </c>
      <c r="R20" s="23" t="s">
        <v>71</v>
      </c>
      <c r="S20" s="5" t="s">
        <v>71</v>
      </c>
      <c r="T20" s="53" t="s">
        <v>72</v>
      </c>
      <c r="U20" s="54">
        <v>50000</v>
      </c>
      <c r="V20" s="55"/>
    </row>
    <row r="21" spans="1:22" x14ac:dyDescent="0.35">
      <c r="A21" s="67">
        <v>43</v>
      </c>
      <c r="B21" s="18">
        <v>8</v>
      </c>
      <c r="C21" s="18">
        <v>1</v>
      </c>
      <c r="D21" s="19" t="s">
        <v>9</v>
      </c>
      <c r="E21" s="20">
        <v>6</v>
      </c>
      <c r="F21" s="21">
        <f t="shared" si="0"/>
        <v>18</v>
      </c>
      <c r="G21" s="20">
        <v>5</v>
      </c>
      <c r="H21" s="21">
        <f t="shared" si="1"/>
        <v>10</v>
      </c>
      <c r="I21" s="20">
        <v>10</v>
      </c>
      <c r="J21" s="21">
        <f t="shared" si="2"/>
        <v>10</v>
      </c>
      <c r="K21" s="20">
        <v>7</v>
      </c>
      <c r="L21" s="21">
        <f t="shared" si="3"/>
        <v>-14</v>
      </c>
      <c r="M21" s="20">
        <v>2</v>
      </c>
      <c r="N21" s="21">
        <f t="shared" si="4"/>
        <v>-6</v>
      </c>
      <c r="O21" s="68">
        <f t="shared" si="5"/>
        <v>20</v>
      </c>
      <c r="P21" s="22" t="s">
        <v>30</v>
      </c>
      <c r="Q21" s="22" t="s">
        <v>29</v>
      </c>
      <c r="R21" s="24">
        <v>20000</v>
      </c>
      <c r="S21" s="4">
        <v>80000</v>
      </c>
      <c r="T21" s="53">
        <v>10</v>
      </c>
      <c r="U21" s="6">
        <f>SUM(R21*T21)</f>
        <v>200000</v>
      </c>
      <c r="V21" s="55"/>
    </row>
    <row r="22" spans="1:22" x14ac:dyDescent="0.35">
      <c r="A22" s="67">
        <v>44</v>
      </c>
      <c r="B22" s="18">
        <v>7</v>
      </c>
      <c r="C22" s="18">
        <v>1</v>
      </c>
      <c r="D22" s="19" t="s">
        <v>8</v>
      </c>
      <c r="E22" s="20">
        <v>5</v>
      </c>
      <c r="F22" s="21">
        <f t="shared" si="0"/>
        <v>15</v>
      </c>
      <c r="G22" s="20">
        <v>4</v>
      </c>
      <c r="H22" s="21">
        <f t="shared" si="1"/>
        <v>8</v>
      </c>
      <c r="I22" s="20">
        <v>12</v>
      </c>
      <c r="J22" s="21">
        <f t="shared" si="2"/>
        <v>12</v>
      </c>
      <c r="K22" s="20">
        <v>7</v>
      </c>
      <c r="L22" s="21">
        <f t="shared" si="3"/>
        <v>-14</v>
      </c>
      <c r="M22" s="20">
        <v>2</v>
      </c>
      <c r="N22" s="21">
        <f t="shared" si="4"/>
        <v>-6</v>
      </c>
      <c r="O22" s="68">
        <f t="shared" si="5"/>
        <v>16.666666666666664</v>
      </c>
      <c r="P22" s="22" t="s">
        <v>30</v>
      </c>
      <c r="Q22" s="22" t="s">
        <v>29</v>
      </c>
      <c r="R22" s="24" t="s">
        <v>74</v>
      </c>
      <c r="S22" s="4">
        <v>210000</v>
      </c>
      <c r="T22" s="53">
        <v>100</v>
      </c>
      <c r="U22" s="6">
        <f>T22*250</f>
        <v>25000</v>
      </c>
      <c r="V22" s="55"/>
    </row>
    <row r="23" spans="1:22" ht="16" thickBot="1" x14ac:dyDescent="0.4">
      <c r="A23" s="28"/>
      <c r="B23" s="29"/>
      <c r="C23" s="29"/>
      <c r="D23" s="30"/>
      <c r="E23" s="31"/>
      <c r="F23" s="31"/>
      <c r="G23" s="31"/>
      <c r="H23" s="31"/>
      <c r="I23" s="31"/>
      <c r="J23" s="31"/>
      <c r="K23" s="31"/>
      <c r="L23" s="31"/>
      <c r="M23" s="31"/>
      <c r="N23" s="31"/>
      <c r="O23" s="29"/>
      <c r="P23" s="32"/>
      <c r="Q23" s="32"/>
      <c r="R23" s="33"/>
      <c r="S23" s="12"/>
      <c r="T23" s="10" t="s">
        <v>76</v>
      </c>
      <c r="U23" s="11">
        <f>SUM(U2:U22)</f>
        <v>37815000</v>
      </c>
      <c r="V23" s="13"/>
    </row>
    <row r="24" spans="1:22" ht="20.5" thickBot="1" x14ac:dyDescent="0.45">
      <c r="A24" s="34" t="s">
        <v>54</v>
      </c>
      <c r="B24" s="35"/>
      <c r="C24" s="36"/>
      <c r="D24" s="37"/>
      <c r="E24" s="38"/>
      <c r="F24" s="38"/>
      <c r="G24" s="38"/>
      <c r="H24" s="38"/>
      <c r="I24" s="38"/>
      <c r="J24" s="38"/>
      <c r="K24" s="38"/>
      <c r="L24" s="38"/>
      <c r="M24" s="38"/>
      <c r="N24" s="38"/>
      <c r="O24" s="38"/>
      <c r="P24" s="39"/>
      <c r="Q24" s="35"/>
      <c r="R24" s="39" t="s">
        <v>62</v>
      </c>
      <c r="S24" s="14" t="s">
        <v>66</v>
      </c>
    </row>
    <row r="25" spans="1:22" ht="31" x14ac:dyDescent="0.35">
      <c r="A25" s="40" t="s">
        <v>82</v>
      </c>
      <c r="B25" s="41"/>
      <c r="C25" s="42"/>
      <c r="D25" s="43" t="s">
        <v>12</v>
      </c>
      <c r="E25" s="41"/>
      <c r="F25" s="41"/>
      <c r="G25" s="41"/>
      <c r="H25" s="41"/>
      <c r="I25" s="41"/>
      <c r="J25" s="41"/>
      <c r="K25" s="41"/>
      <c r="L25" s="41"/>
      <c r="M25" s="41"/>
      <c r="N25" s="41"/>
      <c r="O25" s="41"/>
      <c r="P25" s="44" t="s">
        <v>30</v>
      </c>
      <c r="Q25" s="41" t="s">
        <v>29</v>
      </c>
      <c r="R25" s="43" t="s">
        <v>51</v>
      </c>
      <c r="S25" s="56"/>
    </row>
    <row r="26" spans="1:22" ht="31" x14ac:dyDescent="0.35">
      <c r="A26" s="45" t="s">
        <v>82</v>
      </c>
      <c r="B26" s="46"/>
      <c r="C26" s="47"/>
      <c r="D26" s="48" t="s">
        <v>13</v>
      </c>
      <c r="E26" s="46"/>
      <c r="F26" s="46"/>
      <c r="G26" s="46"/>
      <c r="H26" s="46"/>
      <c r="I26" s="46"/>
      <c r="J26" s="46"/>
      <c r="K26" s="46"/>
      <c r="L26" s="46"/>
      <c r="M26" s="46"/>
      <c r="N26" s="46"/>
      <c r="O26" s="46"/>
      <c r="P26" s="46" t="s">
        <v>30</v>
      </c>
      <c r="Q26" s="46" t="s">
        <v>28</v>
      </c>
      <c r="R26" s="48" t="s">
        <v>57</v>
      </c>
      <c r="S26" s="57"/>
    </row>
    <row r="27" spans="1:22" ht="31" x14ac:dyDescent="0.35">
      <c r="A27" s="45" t="s">
        <v>82</v>
      </c>
      <c r="B27" s="46"/>
      <c r="C27" s="47"/>
      <c r="D27" s="48" t="s">
        <v>14</v>
      </c>
      <c r="E27" s="46"/>
      <c r="F27" s="46"/>
      <c r="G27" s="46"/>
      <c r="H27" s="46"/>
      <c r="I27" s="46"/>
      <c r="J27" s="46"/>
      <c r="K27" s="46"/>
      <c r="L27" s="46"/>
      <c r="M27" s="46"/>
      <c r="N27" s="46"/>
      <c r="O27" s="46"/>
      <c r="P27" s="49" t="s">
        <v>30</v>
      </c>
      <c r="Q27" s="46" t="s">
        <v>29</v>
      </c>
      <c r="R27" s="48" t="s">
        <v>52</v>
      </c>
      <c r="S27" s="57"/>
    </row>
    <row r="28" spans="1:22" ht="31" x14ac:dyDescent="0.35">
      <c r="A28" s="45" t="s">
        <v>82</v>
      </c>
      <c r="B28" s="46"/>
      <c r="C28" s="47"/>
      <c r="D28" s="48" t="s">
        <v>15</v>
      </c>
      <c r="E28" s="46"/>
      <c r="F28" s="46"/>
      <c r="G28" s="46"/>
      <c r="H28" s="46"/>
      <c r="I28" s="46"/>
      <c r="J28" s="46"/>
      <c r="K28" s="46"/>
      <c r="L28" s="46"/>
      <c r="M28" s="46"/>
      <c r="N28" s="46"/>
      <c r="O28" s="46"/>
      <c r="P28" s="49" t="s">
        <v>30</v>
      </c>
      <c r="Q28" s="49" t="s">
        <v>27</v>
      </c>
      <c r="R28" s="50" t="s">
        <v>80</v>
      </c>
      <c r="S28" s="57"/>
    </row>
    <row r="29" spans="1:22" x14ac:dyDescent="0.35">
      <c r="A29" s="45" t="s">
        <v>82</v>
      </c>
      <c r="B29" s="46"/>
      <c r="C29" s="47"/>
      <c r="D29" s="48" t="s">
        <v>16</v>
      </c>
      <c r="E29" s="46"/>
      <c r="F29" s="46"/>
      <c r="G29" s="46"/>
      <c r="H29" s="46"/>
      <c r="I29" s="46"/>
      <c r="J29" s="46"/>
      <c r="K29" s="46"/>
      <c r="L29" s="46"/>
      <c r="M29" s="46"/>
      <c r="N29" s="46"/>
      <c r="O29" s="46"/>
      <c r="P29" s="49" t="s">
        <v>30</v>
      </c>
      <c r="Q29" s="46" t="s">
        <v>29</v>
      </c>
      <c r="R29" s="48" t="s">
        <v>53</v>
      </c>
      <c r="S29" s="57"/>
    </row>
    <row r="30" spans="1:22" ht="62" x14ac:dyDescent="0.35">
      <c r="A30" s="45" t="s">
        <v>82</v>
      </c>
      <c r="B30" s="46"/>
      <c r="C30" s="47"/>
      <c r="D30" s="48" t="s">
        <v>17</v>
      </c>
      <c r="E30" s="46"/>
      <c r="F30" s="46"/>
      <c r="G30" s="46"/>
      <c r="H30" s="46"/>
      <c r="I30" s="46"/>
      <c r="J30" s="46"/>
      <c r="K30" s="46"/>
      <c r="L30" s="46"/>
      <c r="M30" s="46"/>
      <c r="N30" s="46"/>
      <c r="O30" s="46"/>
      <c r="P30" s="49" t="s">
        <v>30</v>
      </c>
      <c r="Q30" s="46" t="s">
        <v>31</v>
      </c>
      <c r="R30" s="48" t="s">
        <v>61</v>
      </c>
      <c r="S30" s="57"/>
    </row>
    <row r="31" spans="1:22" x14ac:dyDescent="0.35">
      <c r="A31" s="45" t="s">
        <v>82</v>
      </c>
      <c r="B31" s="46"/>
      <c r="C31" s="47"/>
      <c r="D31" s="48" t="s">
        <v>18</v>
      </c>
      <c r="E31" s="46"/>
      <c r="F31" s="46"/>
      <c r="G31" s="46"/>
      <c r="H31" s="46"/>
      <c r="I31" s="46"/>
      <c r="J31" s="46"/>
      <c r="K31" s="46"/>
      <c r="L31" s="46"/>
      <c r="M31" s="46"/>
      <c r="N31" s="46"/>
      <c r="O31" s="46"/>
      <c r="P31" s="49" t="s">
        <v>30</v>
      </c>
      <c r="Q31" s="46" t="s">
        <v>29</v>
      </c>
      <c r="R31" s="48" t="s">
        <v>60</v>
      </c>
      <c r="S31" s="57"/>
    </row>
    <row r="32" spans="1:22" ht="31" x14ac:dyDescent="0.35">
      <c r="A32" s="51" t="s">
        <v>83</v>
      </c>
      <c r="B32" s="46"/>
      <c r="C32" s="46"/>
      <c r="D32" s="48" t="s">
        <v>26</v>
      </c>
      <c r="E32" s="46"/>
      <c r="F32" s="46"/>
      <c r="G32" s="46"/>
      <c r="H32" s="46"/>
      <c r="I32" s="46"/>
      <c r="J32" s="46"/>
      <c r="K32" s="46"/>
      <c r="L32" s="46"/>
      <c r="M32" s="46"/>
      <c r="N32" s="46"/>
      <c r="O32" s="46"/>
      <c r="P32" s="49" t="s">
        <v>30</v>
      </c>
      <c r="Q32" s="46" t="s">
        <v>29</v>
      </c>
      <c r="R32" s="50" t="s">
        <v>71</v>
      </c>
      <c r="S32" s="58"/>
      <c r="T32" s="60" t="s">
        <v>86</v>
      </c>
      <c r="U32" s="61"/>
      <c r="V32" s="62"/>
    </row>
    <row r="33" spans="1:22" ht="31" x14ac:dyDescent="0.35">
      <c r="A33" s="51" t="s">
        <v>83</v>
      </c>
      <c r="B33" s="46"/>
      <c r="C33" s="46"/>
      <c r="D33" s="48" t="s">
        <v>50</v>
      </c>
      <c r="E33" s="46"/>
      <c r="F33" s="46"/>
      <c r="G33" s="46"/>
      <c r="H33" s="46"/>
      <c r="I33" s="46"/>
      <c r="J33" s="46"/>
      <c r="K33" s="46"/>
      <c r="L33" s="46"/>
      <c r="M33" s="46"/>
      <c r="N33" s="46"/>
      <c r="O33" s="46"/>
      <c r="P33" s="49" t="s">
        <v>30</v>
      </c>
      <c r="Q33" s="46" t="s">
        <v>29</v>
      </c>
      <c r="R33" s="50" t="s">
        <v>71</v>
      </c>
      <c r="S33" s="58"/>
      <c r="T33" s="60" t="s">
        <v>86</v>
      </c>
      <c r="U33" s="61"/>
      <c r="V33" s="62"/>
    </row>
    <row r="34" spans="1:22" ht="31" x14ac:dyDescent="0.35">
      <c r="A34" s="51" t="s">
        <v>83</v>
      </c>
      <c r="B34" s="46"/>
      <c r="C34" s="46"/>
      <c r="D34" s="52" t="s">
        <v>65</v>
      </c>
      <c r="E34" s="46"/>
      <c r="F34" s="46"/>
      <c r="G34" s="46"/>
      <c r="H34" s="46"/>
      <c r="I34" s="46"/>
      <c r="J34" s="46"/>
      <c r="K34" s="46"/>
      <c r="L34" s="46"/>
      <c r="M34" s="46"/>
      <c r="N34" s="46"/>
      <c r="O34" s="46"/>
      <c r="P34" s="49" t="s">
        <v>30</v>
      </c>
      <c r="Q34" s="46" t="s">
        <v>29</v>
      </c>
      <c r="R34" s="50" t="s">
        <v>71</v>
      </c>
      <c r="S34" s="58"/>
      <c r="T34" s="60" t="s">
        <v>86</v>
      </c>
      <c r="U34" s="61"/>
      <c r="V34" s="62"/>
    </row>
    <row r="35" spans="1:22" ht="31" x14ac:dyDescent="0.35">
      <c r="A35" s="51" t="s">
        <v>83</v>
      </c>
      <c r="B35" s="46"/>
      <c r="C35" s="46"/>
      <c r="D35" s="52" t="s">
        <v>84</v>
      </c>
      <c r="E35" s="46"/>
      <c r="F35" s="46"/>
      <c r="G35" s="46"/>
      <c r="H35" s="46"/>
      <c r="I35" s="46"/>
      <c r="J35" s="46"/>
      <c r="K35" s="46"/>
      <c r="L35" s="46"/>
      <c r="M35" s="46"/>
      <c r="N35" s="46"/>
      <c r="O35" s="46"/>
      <c r="P35" s="49" t="s">
        <v>30</v>
      </c>
      <c r="Q35" s="46" t="s">
        <v>29</v>
      </c>
      <c r="R35" s="50" t="s">
        <v>71</v>
      </c>
      <c r="S35" s="58"/>
      <c r="T35" s="60" t="s">
        <v>86</v>
      </c>
      <c r="U35" s="61"/>
      <c r="V35" s="62"/>
    </row>
    <row r="36" spans="1:22" ht="21" customHeight="1" x14ac:dyDescent="0.35">
      <c r="A36" s="63"/>
      <c r="B36" s="64"/>
      <c r="C36" s="64"/>
      <c r="D36" s="64"/>
      <c r="E36" s="64"/>
      <c r="F36" s="64"/>
      <c r="G36" s="64"/>
      <c r="H36" s="64"/>
      <c r="I36" s="64"/>
      <c r="J36" s="64"/>
      <c r="K36" s="64"/>
      <c r="L36" s="64"/>
      <c r="M36" s="64"/>
      <c r="N36" s="64"/>
      <c r="O36" s="64"/>
      <c r="P36" s="64"/>
      <c r="Q36" s="64"/>
      <c r="R36" s="64"/>
      <c r="S36" s="57"/>
    </row>
    <row r="37" spans="1:22" ht="21" customHeight="1" x14ac:dyDescent="0.35">
      <c r="A37" s="63"/>
      <c r="B37" s="64"/>
      <c r="C37" s="64"/>
      <c r="D37" s="64"/>
      <c r="E37" s="64"/>
      <c r="F37" s="64"/>
      <c r="G37" s="64"/>
      <c r="H37" s="64"/>
      <c r="I37" s="64"/>
      <c r="J37" s="64"/>
      <c r="K37" s="64"/>
      <c r="L37" s="64"/>
      <c r="M37" s="64"/>
      <c r="N37" s="64"/>
      <c r="O37" s="64"/>
      <c r="P37" s="64"/>
      <c r="Q37" s="64"/>
      <c r="R37" s="64"/>
      <c r="S37" s="57"/>
    </row>
    <row r="38" spans="1:22" ht="21" customHeight="1" x14ac:dyDescent="0.35">
      <c r="A38" s="63"/>
      <c r="B38" s="64"/>
      <c r="C38" s="64"/>
      <c r="D38" s="64"/>
      <c r="E38" s="64"/>
      <c r="F38" s="64"/>
      <c r="G38" s="64"/>
      <c r="H38" s="64"/>
      <c r="I38" s="64"/>
      <c r="J38" s="64"/>
      <c r="K38" s="64"/>
      <c r="L38" s="64"/>
      <c r="M38" s="64"/>
      <c r="N38" s="64"/>
      <c r="O38" s="64"/>
      <c r="P38" s="64"/>
      <c r="Q38" s="64"/>
      <c r="R38" s="64"/>
      <c r="S38" s="57"/>
    </row>
    <row r="39" spans="1:22" ht="21" customHeight="1" x14ac:dyDescent="0.35">
      <c r="A39" s="63"/>
      <c r="B39" s="64"/>
      <c r="C39" s="64"/>
      <c r="D39" s="64"/>
      <c r="E39" s="64"/>
      <c r="F39" s="64"/>
      <c r="G39" s="64"/>
      <c r="H39" s="64"/>
      <c r="I39" s="64"/>
      <c r="J39" s="64"/>
      <c r="K39" s="64"/>
      <c r="L39" s="64"/>
      <c r="M39" s="64"/>
      <c r="N39" s="64"/>
      <c r="O39" s="64"/>
      <c r="P39" s="64"/>
      <c r="Q39" s="64"/>
      <c r="R39" s="64"/>
      <c r="S39" s="57"/>
    </row>
    <row r="40" spans="1:22" ht="21" customHeight="1" x14ac:dyDescent="0.35">
      <c r="A40" s="63"/>
      <c r="B40" s="64"/>
      <c r="C40" s="64"/>
      <c r="D40" s="64"/>
      <c r="E40" s="64"/>
      <c r="F40" s="64"/>
      <c r="G40" s="64"/>
      <c r="H40" s="64"/>
      <c r="I40" s="64"/>
      <c r="J40" s="64"/>
      <c r="K40" s="64"/>
      <c r="L40" s="64"/>
      <c r="M40" s="64"/>
      <c r="N40" s="64"/>
      <c r="O40" s="64"/>
      <c r="P40" s="64"/>
      <c r="Q40" s="64"/>
      <c r="R40" s="64"/>
      <c r="S40" s="57"/>
    </row>
    <row r="41" spans="1:22" ht="21" customHeight="1" thickBot="1" x14ac:dyDescent="0.4">
      <c r="A41" s="65"/>
      <c r="B41" s="66"/>
      <c r="C41" s="66"/>
      <c r="D41" s="66"/>
      <c r="E41" s="66"/>
      <c r="F41" s="66"/>
      <c r="G41" s="66"/>
      <c r="H41" s="66"/>
      <c r="I41" s="66"/>
      <c r="J41" s="66"/>
      <c r="K41" s="66"/>
      <c r="L41" s="66"/>
      <c r="M41" s="66"/>
      <c r="N41" s="66"/>
      <c r="O41" s="66"/>
      <c r="P41" s="66"/>
      <c r="Q41" s="66"/>
      <c r="R41" s="66"/>
      <c r="S41" s="59"/>
    </row>
  </sheetData>
  <sheetProtection algorithmName="SHA-512" hashValue="mdCoQ94ulN3pjy8qlsIW/wT3LhoTACse+4hanLD+/sHvdU2DEJEGdxOG6wQGwUCRsC9sjktt5JnMy8u55zfB3Q==" saltValue="hW118dubW9RTavzjUrpCnQ==" spinCount="100000" sheet="1" objects="1" scenarios="1" selectLockedCells="1"/>
  <sortState ref="A26:T43">
    <sortCondition descending="1" ref="P26:P43"/>
  </sortState>
  <pageMargins left="0.7" right="0.7" top="0.75" bottom="0.75" header="0.3" footer="0.3"/>
  <pageSetup paperSize="142"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Incentive Strategy Information</vt:lpstr>
    </vt:vector>
  </TitlesOfParts>
  <Company>SJVAPCD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Holt</dc:creator>
  <cp:lastModifiedBy>Jaime Holt</cp:lastModifiedBy>
  <cp:lastPrinted>2020-10-08T16:55:33Z</cp:lastPrinted>
  <dcterms:created xsi:type="dcterms:W3CDTF">2020-10-06T19:04:16Z</dcterms:created>
  <dcterms:modified xsi:type="dcterms:W3CDTF">2020-10-08T18:16:36Z</dcterms:modified>
</cp:coreProperties>
</file>